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QuickBooks Export Tips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'Sheet1'!$A:$E,'Sheet1'!$1:$2</definedName>
  </definedNames>
  <calcPr fullCalcOnLoad="1"/>
</workbook>
</file>

<file path=xl/sharedStrings.xml><?xml version="1.0" encoding="utf-8"?>
<sst xmlns="http://schemas.openxmlformats.org/spreadsheetml/2006/main" count="87" uniqueCount="87">
  <si>
    <t>Jan - Dec 06</t>
  </si>
  <si>
    <t>Jan - Dec 05</t>
  </si>
  <si>
    <t>$ Change</t>
  </si>
  <si>
    <t>% Change</t>
  </si>
  <si>
    <t>Income</t>
  </si>
  <si>
    <t>2005 income</t>
  </si>
  <si>
    <t>2006 income</t>
  </si>
  <si>
    <t>interest</t>
  </si>
  <si>
    <t>SA Condos 2006</t>
  </si>
  <si>
    <t>SALF 2006</t>
  </si>
  <si>
    <t>Specail Assessment 2006</t>
  </si>
  <si>
    <t>Total Income</t>
  </si>
  <si>
    <t>Expense</t>
  </si>
  <si>
    <t>Entrance</t>
  </si>
  <si>
    <t>Maintenance</t>
  </si>
  <si>
    <t xml:space="preserve"> Lighting Maint.</t>
  </si>
  <si>
    <t>bathroom facilities</t>
  </si>
  <si>
    <t>lake</t>
  </si>
  <si>
    <t>lawn care</t>
  </si>
  <si>
    <t>lake park maint</t>
  </si>
  <si>
    <t>lawn care - Other</t>
  </si>
  <si>
    <t>Total lawn care</t>
  </si>
  <si>
    <t>Miscellaneous</t>
  </si>
  <si>
    <t>Playground Maintenance</t>
  </si>
  <si>
    <t>Repairs</t>
  </si>
  <si>
    <t>repair-vadalism</t>
  </si>
  <si>
    <t>sprinkler repairs</t>
  </si>
  <si>
    <t>Street Light Repairs</t>
  </si>
  <si>
    <t>Total Repairs</t>
  </si>
  <si>
    <t>trash removal</t>
  </si>
  <si>
    <t>Utilities</t>
  </si>
  <si>
    <t>Gas and Electric</t>
  </si>
  <si>
    <t>Water</t>
  </si>
  <si>
    <t>Total Utilities</t>
  </si>
  <si>
    <t>Maintenance - Other</t>
  </si>
  <si>
    <t>Total Maintenance</t>
  </si>
  <si>
    <t>New Lights</t>
  </si>
  <si>
    <t>street signs</t>
  </si>
  <si>
    <t>New Lights - Other</t>
  </si>
  <si>
    <t>Total New Lights</t>
  </si>
  <si>
    <t>Office</t>
  </si>
  <si>
    <t xml:space="preserve"> Office Supplies</t>
  </si>
  <si>
    <t>Insurance</t>
  </si>
  <si>
    <t>Directors &amp; Officers</t>
  </si>
  <si>
    <t>Liability Insurance</t>
  </si>
  <si>
    <t>Total Insurance</t>
  </si>
  <si>
    <t>Licenses and Permits</t>
  </si>
  <si>
    <t>Management Expenses</t>
  </si>
  <si>
    <t>Printing and Reproduction</t>
  </si>
  <si>
    <t>Professional Fees</t>
  </si>
  <si>
    <t>Legal Fees</t>
  </si>
  <si>
    <t>Total Professional Fees</t>
  </si>
  <si>
    <t>Property Tax</t>
  </si>
  <si>
    <t>Taxes</t>
  </si>
  <si>
    <t>Federal tax</t>
  </si>
  <si>
    <t>state tax</t>
  </si>
  <si>
    <t>Total Taxes</t>
  </si>
  <si>
    <t>Total Office</t>
  </si>
  <si>
    <t>Total Expense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</si>
  <si>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</si>
  <si>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</si>
  <si>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</si>
  <si>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</si>
  <si>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</si>
  <si>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</si>
  <si>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</si>
  <si>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</si>
  <si>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</si>
  <si>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</si>
  <si>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</si>
  <si>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</si>
  <si>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</si>
  <si>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</si>
  <si>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</si>
  <si>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</si>
  <si>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</si>
  <si>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</si>
  <si>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</si>
  <si>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</si>
  <si>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</si>
  <si>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report-&gt;Display-&gt;Advanced-&gt;Diplay row-&gt;All rows</t>
  </si>
  <si>
    <t>&gt;&gt; Deleted exported data sheet which serves as data source.</t>
  </si>
  <si>
    <t>Jan-Dec 07</t>
  </si>
  <si>
    <t>Jan-Dec 08</t>
  </si>
  <si>
    <t>Jan-Dec09</t>
  </si>
  <si>
    <t>Jan-Nov08</t>
  </si>
  <si>
    <t>MAHOA BUDGETS FOR 2006 to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</si>
</sst>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8">
    <font>
      <sz val="10"/>
      <name val="Arial"/>
      <family val="0"/>
    </font>
    <font>
      <b/>
      <sz val="10"/>
      <name val="Arial"/>
      <family val="0"/>
    </font>
    <font>
      <b/>
      <sz val="8"/>
      <color indexed="12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164" fontId="4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9" t="s">
        <v>60</v>
      </c>
    </row>
    <row r="3" ht="12.75">
      <c r="A3" s="9" t="s">
        <v>61</v>
      </c>
    </row>
    <row r="4" ht="12.75">
      <c r="B4" t="s">
        <v>62</v>
      </c>
    </row>
    <row r="5" ht="12.75">
      <c r="B5" t="s">
        <v>63</v>
      </c>
    </row>
    <row r="8" ht="12.75">
      <c r="A8" s="9" t="s">
        <v>64</v>
      </c>
    </row>
    <row r="9" ht="12.75">
      <c r="B9" t="s">
        <v>65</v>
      </c>
    </row>
    <row r="12" ht="12.75">
      <c r="A12" s="9" t="s">
        <v>66</v>
      </c>
    </row>
    <row r="13" ht="12.75">
      <c r="B13" t="s">
        <v>67</v>
      </c>
    </row>
    <row r="14" ht="12.75">
      <c r="B14" t="s">
        <v>68</v>
      </c>
    </row>
    <row r="15" ht="12.75">
      <c r="C15" s="20" t="s">
        <v>69</v>
      </c>
    </row>
    <row r="16" ht="12.75">
      <c r="C16" s="20" t="s">
        <v>70</v>
      </c>
    </row>
    <row r="17" ht="12.75">
      <c r="C17" s="20" t="s">
        <v>71</v>
      </c>
    </row>
    <row r="18" ht="12.75">
      <c r="C18" s="20" t="s">
        <v>72</v>
      </c>
    </row>
    <row r="21" ht="12.75">
      <c r="A21" s="9" t="s">
        <v>73</v>
      </c>
    </row>
    <row r="22" ht="12.75">
      <c r="B22" t="s">
        <v>74</v>
      </c>
    </row>
    <row r="23" ht="12.75">
      <c r="B23" t="s">
        <v>75</v>
      </c>
    </row>
    <row r="24" ht="12.75">
      <c r="C24" s="20" t="s">
        <v>76</v>
      </c>
    </row>
    <row r="25" ht="12.75">
      <c r="D25" t="s">
        <v>77</v>
      </c>
    </row>
    <row r="26" ht="12.75">
      <c r="D26" t="s">
        <v>78</v>
      </c>
    </row>
    <row r="27" ht="12.75">
      <c r="C27" s="20" t="s">
        <v>79</v>
      </c>
    </row>
    <row r="28" ht="12.75">
      <c r="D28" t="s">
        <v>80</v>
      </c>
    </row>
    <row r="29" ht="12.75">
      <c r="C29" s="20" t="s">
        <v>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IV1"/>
    </sheetView>
  </sheetViews>
  <sheetFormatPr defaultColWidth="9.140625" defaultRowHeight="12.75"/>
  <cols>
    <col min="1" max="4" width="3.00390625" style="18" customWidth="1"/>
    <col min="5" max="5" width="19.57421875" style="18" customWidth="1"/>
    <col min="6" max="6" width="10.140625" style="19" bestFit="1" customWidth="1"/>
    <col min="7" max="7" width="2.28125" style="19" customWidth="1"/>
    <col min="8" max="8" width="10.140625" style="19" bestFit="1" customWidth="1"/>
    <col min="9" max="9" width="2.28125" style="19" customWidth="1"/>
    <col min="10" max="10" width="0.2890625" style="19" customWidth="1"/>
    <col min="11" max="11" width="2.140625" style="19" customWidth="1"/>
    <col min="12" max="12" width="8.7109375" style="19" hidden="1" customWidth="1"/>
    <col min="13" max="13" width="9.140625" style="0" hidden="1" customWidth="1"/>
    <col min="14" max="14" width="1.57421875" style="0" customWidth="1"/>
    <col min="15" max="15" width="0.2890625" style="0" hidden="1" customWidth="1"/>
    <col min="16" max="16" width="10.140625" style="0" bestFit="1" customWidth="1"/>
  </cols>
  <sheetData>
    <row r="1" s="25" customFormat="1" ht="18.75" thickBot="1">
      <c r="A1" s="24" t="s">
        <v>86</v>
      </c>
    </row>
    <row r="2" spans="1:19" s="17" customFormat="1" ht="14.25" thickBot="1" thickTop="1">
      <c r="A2" s="14"/>
      <c r="B2" s="14"/>
      <c r="C2" s="14"/>
      <c r="D2" s="14"/>
      <c r="E2" s="14"/>
      <c r="F2" s="15" t="s">
        <v>0</v>
      </c>
      <c r="G2" s="16"/>
      <c r="H2" s="15" t="s">
        <v>1</v>
      </c>
      <c r="I2" s="16"/>
      <c r="J2" s="15" t="s">
        <v>2</v>
      </c>
      <c r="K2" s="16"/>
      <c r="L2" s="15" t="s">
        <v>3</v>
      </c>
      <c r="P2" s="17" t="s">
        <v>82</v>
      </c>
      <c r="Q2" s="17" t="s">
        <v>83</v>
      </c>
      <c r="R2" s="17" t="s">
        <v>85</v>
      </c>
      <c r="S2" s="17" t="s">
        <v>84</v>
      </c>
    </row>
    <row r="3" spans="1:12" ht="13.5" thickTop="1">
      <c r="A3" s="1"/>
      <c r="B3" s="1" t="s">
        <v>4</v>
      </c>
      <c r="C3" s="1"/>
      <c r="D3" s="1"/>
      <c r="E3" s="1"/>
      <c r="F3" s="2"/>
      <c r="G3" s="3"/>
      <c r="H3" s="2"/>
      <c r="I3" s="3"/>
      <c r="J3" s="2"/>
      <c r="K3" s="3"/>
      <c r="L3" s="4"/>
    </row>
    <row r="4" spans="1:12" ht="12.75">
      <c r="A4" s="1"/>
      <c r="B4" s="1"/>
      <c r="C4" s="1" t="s">
        <v>5</v>
      </c>
      <c r="D4" s="1"/>
      <c r="E4" s="1"/>
      <c r="F4" s="2">
        <v>0</v>
      </c>
      <c r="G4" s="3"/>
      <c r="H4" s="2">
        <v>63000</v>
      </c>
      <c r="I4" s="3"/>
      <c r="J4" s="2">
        <f aca="true" t="shared" si="0" ref="J4:J10">ROUND((F4-H4),5)</f>
        <v>-63000</v>
      </c>
      <c r="K4" s="3"/>
      <c r="L4" s="4">
        <f aca="true" t="shared" si="1" ref="L4:L10">ROUND(IF(F4=0,IF(H4=0,0,SIGN(-H4)),IF(H4=0,SIGN(F4),(F4-H4)/H4)),5)</f>
        <v>-1</v>
      </c>
    </row>
    <row r="5" spans="1:19" ht="12.75">
      <c r="A5" s="1"/>
      <c r="B5" s="1"/>
      <c r="C5" s="1" t="s">
        <v>6</v>
      </c>
      <c r="D5" s="1"/>
      <c r="E5" s="1"/>
      <c r="F5" s="2">
        <v>88200</v>
      </c>
      <c r="G5" s="3"/>
      <c r="H5" s="2">
        <v>0</v>
      </c>
      <c r="I5" s="3"/>
      <c r="J5" s="2">
        <f t="shared" si="0"/>
        <v>88200</v>
      </c>
      <c r="K5" s="3"/>
      <c r="L5" s="4">
        <f t="shared" si="1"/>
        <v>1</v>
      </c>
      <c r="N5" s="21"/>
      <c r="P5" s="21">
        <v>88200</v>
      </c>
      <c r="Q5" s="21">
        <v>88200</v>
      </c>
      <c r="R5" s="21">
        <v>88200</v>
      </c>
      <c r="S5" s="21">
        <v>88200</v>
      </c>
    </row>
    <row r="6" spans="1:18" ht="12.75">
      <c r="A6" s="1"/>
      <c r="B6" s="1"/>
      <c r="C6" s="1" t="s">
        <v>7</v>
      </c>
      <c r="D6" s="1"/>
      <c r="E6" s="1"/>
      <c r="F6" s="2">
        <v>403.69</v>
      </c>
      <c r="G6" s="3"/>
      <c r="H6" s="2">
        <v>307.07</v>
      </c>
      <c r="I6" s="3"/>
      <c r="J6" s="2">
        <f t="shared" si="0"/>
        <v>96.62</v>
      </c>
      <c r="K6" s="3"/>
      <c r="L6" s="4">
        <f t="shared" si="1"/>
        <v>0.31465</v>
      </c>
      <c r="P6">
        <v>364.35</v>
      </c>
      <c r="R6">
        <v>125.18</v>
      </c>
    </row>
    <row r="7" spans="1:12" ht="12.75">
      <c r="A7" s="1"/>
      <c r="B7" s="1"/>
      <c r="C7" s="1" t="s">
        <v>8</v>
      </c>
      <c r="D7" s="1"/>
      <c r="E7" s="1"/>
      <c r="F7" s="2">
        <v>26100</v>
      </c>
      <c r="G7" s="3"/>
      <c r="H7" s="2">
        <v>0</v>
      </c>
      <c r="I7" s="3"/>
      <c r="J7" s="2">
        <f t="shared" si="0"/>
        <v>26100</v>
      </c>
      <c r="K7" s="3"/>
      <c r="L7" s="4">
        <f t="shared" si="1"/>
        <v>1</v>
      </c>
    </row>
    <row r="8" spans="1:12" ht="12.75">
      <c r="A8" s="1"/>
      <c r="B8" s="1"/>
      <c r="C8" s="1" t="s">
        <v>9</v>
      </c>
      <c r="D8" s="1"/>
      <c r="E8" s="1"/>
      <c r="F8" s="2">
        <v>13500</v>
      </c>
      <c r="G8" s="3"/>
      <c r="H8" s="2">
        <v>0</v>
      </c>
      <c r="I8" s="3"/>
      <c r="J8" s="2">
        <f t="shared" si="0"/>
        <v>13500</v>
      </c>
      <c r="K8" s="3"/>
      <c r="L8" s="4">
        <f t="shared" si="1"/>
        <v>1</v>
      </c>
    </row>
    <row r="9" spans="1:12" ht="13.5" thickBot="1">
      <c r="A9" s="1"/>
      <c r="B9" s="1"/>
      <c r="C9" s="1" t="s">
        <v>10</v>
      </c>
      <c r="D9" s="1"/>
      <c r="E9" s="1"/>
      <c r="F9" s="5">
        <v>69525</v>
      </c>
      <c r="G9" s="3"/>
      <c r="H9" s="5">
        <v>0</v>
      </c>
      <c r="I9" s="3"/>
      <c r="J9" s="5">
        <f t="shared" si="0"/>
        <v>69525</v>
      </c>
      <c r="K9" s="3"/>
      <c r="L9" s="6">
        <f t="shared" si="1"/>
        <v>1</v>
      </c>
    </row>
    <row r="10" spans="1:19" ht="12.75">
      <c r="A10" s="1"/>
      <c r="B10" s="1" t="s">
        <v>11</v>
      </c>
      <c r="C10" s="1"/>
      <c r="D10" s="1"/>
      <c r="E10" s="1"/>
      <c r="F10" s="2">
        <f>ROUND(SUM(F3:F9),5)</f>
        <v>197728.69</v>
      </c>
      <c r="G10" s="3"/>
      <c r="H10" s="2">
        <v>63307.07</v>
      </c>
      <c r="I10" s="3"/>
      <c r="J10" s="2">
        <f t="shared" si="0"/>
        <v>134421.62</v>
      </c>
      <c r="K10" s="3"/>
      <c r="L10" s="4">
        <f t="shared" si="1"/>
        <v>2.12333</v>
      </c>
      <c r="N10" s="21"/>
      <c r="P10" s="21">
        <v>88564.35</v>
      </c>
      <c r="Q10" s="21">
        <v>88200</v>
      </c>
      <c r="R10" s="21">
        <v>88325.18</v>
      </c>
      <c r="S10" s="21">
        <v>88200</v>
      </c>
    </row>
    <row r="11" spans="1:12" ht="25.5" customHeight="1">
      <c r="A11" s="1"/>
      <c r="B11" s="1" t="s">
        <v>12</v>
      </c>
      <c r="C11" s="1"/>
      <c r="D11" s="1"/>
      <c r="E11" s="1"/>
      <c r="F11" s="2"/>
      <c r="G11" s="3"/>
      <c r="H11" s="2"/>
      <c r="I11" s="3"/>
      <c r="J11" s="2"/>
      <c r="K11" s="3"/>
      <c r="L11" s="4"/>
    </row>
    <row r="12" spans="1:16" ht="12.75">
      <c r="A12" s="1"/>
      <c r="B12" s="1"/>
      <c r="C12" s="1" t="s">
        <v>13</v>
      </c>
      <c r="D12" s="1"/>
      <c r="E12" s="1"/>
      <c r="F12" s="2">
        <v>3595</v>
      </c>
      <c r="G12" s="3"/>
      <c r="H12" s="2">
        <v>0</v>
      </c>
      <c r="I12" s="3"/>
      <c r="J12" s="2">
        <f>ROUND((F12-H12),5)</f>
        <v>3595</v>
      </c>
      <c r="K12" s="3"/>
      <c r="L12" s="4">
        <f>ROUND(IF(F12=0,IF(H12=0,0,SIGN(-H12)),IF(H12=0,SIGN(F12),(F12-H12)/H12)),5)</f>
        <v>1</v>
      </c>
      <c r="P12" s="21">
        <v>3556.1</v>
      </c>
    </row>
    <row r="13" spans="1:12" ht="12.75">
      <c r="A13" s="1"/>
      <c r="B13" s="1"/>
      <c r="C13" s="1" t="s">
        <v>14</v>
      </c>
      <c r="D13" s="1"/>
      <c r="E13" s="1"/>
      <c r="F13" s="2"/>
      <c r="G13" s="3"/>
      <c r="H13" s="2"/>
      <c r="I13" s="3"/>
      <c r="J13" s="2"/>
      <c r="K13" s="3"/>
      <c r="L13" s="4"/>
    </row>
    <row r="14" spans="1:19" ht="12.75">
      <c r="A14" s="1"/>
      <c r="B14" s="1"/>
      <c r="C14" s="1"/>
      <c r="D14" s="1" t="s">
        <v>15</v>
      </c>
      <c r="E14" s="1"/>
      <c r="F14" s="2">
        <v>0</v>
      </c>
      <c r="G14" s="3"/>
      <c r="H14" s="2">
        <v>1901.75</v>
      </c>
      <c r="I14" s="3"/>
      <c r="J14" s="2">
        <f>ROUND((F14-H14),5)</f>
        <v>-1901.75</v>
      </c>
      <c r="K14" s="3"/>
      <c r="L14" s="4">
        <f>ROUND(IF(F14=0,IF(H14=0,0,SIGN(-H14)),IF(H14=0,SIGN(F14),(F14-H14)/H14)),5)</f>
        <v>-1</v>
      </c>
      <c r="N14" s="21"/>
      <c r="P14" s="21">
        <v>1553.04</v>
      </c>
      <c r="Q14" s="21">
        <v>2000</v>
      </c>
      <c r="S14" s="21">
        <v>2000</v>
      </c>
    </row>
    <row r="15" spans="1:19" ht="12.75">
      <c r="A15" s="1"/>
      <c r="B15" s="1"/>
      <c r="C15" s="1"/>
      <c r="D15" s="1" t="s">
        <v>16</v>
      </c>
      <c r="E15" s="1"/>
      <c r="F15" s="2">
        <v>466.15</v>
      </c>
      <c r="G15" s="3"/>
      <c r="H15" s="2">
        <v>382.29</v>
      </c>
      <c r="I15" s="3"/>
      <c r="J15" s="2">
        <f>ROUND((F15-H15),5)</f>
        <v>83.86</v>
      </c>
      <c r="K15" s="3"/>
      <c r="L15" s="4">
        <f>ROUND(IF(F15=0,IF(H15=0,0,SIGN(-H15)),IF(H15=0,SIGN(F15),(F15-H15)/H15)),5)</f>
        <v>0.21936</v>
      </c>
      <c r="P15">
        <v>387.32</v>
      </c>
      <c r="Q15">
        <v>450</v>
      </c>
      <c r="R15">
        <v>441.78</v>
      </c>
      <c r="S15">
        <v>450</v>
      </c>
    </row>
    <row r="16" spans="1:19" ht="12.75">
      <c r="A16" s="1"/>
      <c r="B16" s="1"/>
      <c r="C16" s="1"/>
      <c r="D16" s="1" t="s">
        <v>17</v>
      </c>
      <c r="E16" s="1"/>
      <c r="F16" s="2">
        <v>115658.03</v>
      </c>
      <c r="G16" s="3"/>
      <c r="H16" s="2">
        <v>34597.17</v>
      </c>
      <c r="I16" s="3"/>
      <c r="J16" s="2">
        <f>ROUND((F16-H16),5)</f>
        <v>81060.86</v>
      </c>
      <c r="K16" s="3"/>
      <c r="L16" s="4">
        <f>ROUND(IF(F16=0,IF(H16=0,0,SIGN(-H16)),IF(H16=0,SIGN(F16),(F16-H16)/H16)),5)</f>
        <v>2.34299</v>
      </c>
      <c r="N16" s="21"/>
      <c r="P16" s="21">
        <v>24405.39</v>
      </c>
      <c r="Q16" s="21">
        <v>5000</v>
      </c>
      <c r="R16">
        <v>4845.97</v>
      </c>
      <c r="S16" s="21">
        <v>5000</v>
      </c>
    </row>
    <row r="17" spans="1:12" ht="12.75">
      <c r="A17" s="1"/>
      <c r="B17" s="1"/>
      <c r="C17" s="1"/>
      <c r="D17" s="1" t="s">
        <v>18</v>
      </c>
      <c r="E17" s="1"/>
      <c r="F17" s="2"/>
      <c r="G17" s="3"/>
      <c r="H17" s="2"/>
      <c r="I17" s="3"/>
      <c r="J17" s="2"/>
      <c r="K17" s="3"/>
      <c r="L17" s="4"/>
    </row>
    <row r="18" spans="1:19" ht="12.75">
      <c r="A18" s="1"/>
      <c r="B18" s="1"/>
      <c r="C18" s="1"/>
      <c r="D18" s="1"/>
      <c r="E18" s="1" t="s">
        <v>19</v>
      </c>
      <c r="F18" s="2">
        <v>3985</v>
      </c>
      <c r="G18" s="3"/>
      <c r="H18" s="2">
        <v>2500</v>
      </c>
      <c r="I18" s="3"/>
      <c r="J18" s="2">
        <f>ROUND((F18-H18),5)</f>
        <v>1485</v>
      </c>
      <c r="K18" s="3"/>
      <c r="L18" s="4">
        <f>ROUND(IF(F18=0,IF(H18=0,0,SIGN(-H18)),IF(H18=0,SIGN(F18),(F18-H18)/H18)),5)</f>
        <v>0.594</v>
      </c>
      <c r="Q18" s="21">
        <v>5000</v>
      </c>
      <c r="S18" s="21">
        <v>2000</v>
      </c>
    </row>
    <row r="19" spans="1:19" ht="13.5" thickBot="1">
      <c r="A19" s="1"/>
      <c r="B19" s="1"/>
      <c r="C19" s="1"/>
      <c r="D19" s="1"/>
      <c r="E19" s="1" t="s">
        <v>20</v>
      </c>
      <c r="F19" s="5">
        <v>6050</v>
      </c>
      <c r="G19" s="3"/>
      <c r="H19" s="5">
        <v>6600</v>
      </c>
      <c r="I19" s="3"/>
      <c r="J19" s="5">
        <f>ROUND((F19-H19),5)</f>
        <v>-550</v>
      </c>
      <c r="K19" s="3"/>
      <c r="L19" s="6">
        <f>ROUND(IF(F19=0,IF(H19=0,0,SIGN(-H19)),IF(H19=0,SIGN(F19),(F19-H19)/H19)),5)</f>
        <v>-0.08333</v>
      </c>
      <c r="P19" s="21">
        <v>6600</v>
      </c>
      <c r="Q19" s="21">
        <v>6600</v>
      </c>
      <c r="R19" s="21">
        <v>6600</v>
      </c>
      <c r="S19" s="21">
        <v>6600</v>
      </c>
    </row>
    <row r="20" spans="1:18" ht="12.75">
      <c r="A20" s="1"/>
      <c r="B20" s="1"/>
      <c r="C20" s="1"/>
      <c r="D20" s="1" t="s">
        <v>21</v>
      </c>
      <c r="E20" s="1"/>
      <c r="F20" s="2">
        <f>ROUND(SUM(F17:F19),5)</f>
        <v>10035</v>
      </c>
      <c r="G20" s="3"/>
      <c r="H20" s="2">
        <f>ROUND(SUM(H17:H19),5)</f>
        <v>9100</v>
      </c>
      <c r="I20" s="3"/>
      <c r="J20" s="2">
        <f>ROUND((F20-H20),5)</f>
        <v>935</v>
      </c>
      <c r="K20" s="3"/>
      <c r="L20" s="4">
        <f>ROUND(IF(F20=0,IF(H20=0,0,SIGN(-H20)),IF(H20=0,SIGN(F20),(F20-H20)/H20)),5)</f>
        <v>0.10275</v>
      </c>
      <c r="N20" s="21"/>
      <c r="Q20" s="21">
        <v>11000</v>
      </c>
      <c r="R20" s="21">
        <v>6600</v>
      </c>
    </row>
    <row r="21" spans="1:19" ht="25.5" customHeight="1">
      <c r="A21" s="1"/>
      <c r="B21" s="1"/>
      <c r="C21" s="1"/>
      <c r="D21" s="1" t="s">
        <v>22</v>
      </c>
      <c r="E21" s="1"/>
      <c r="F21" s="2">
        <v>684.97</v>
      </c>
      <c r="G21" s="3"/>
      <c r="H21" s="2">
        <v>750</v>
      </c>
      <c r="I21" s="3"/>
      <c r="J21" s="2">
        <f>ROUND((F21-H21),5)</f>
        <v>-65.03</v>
      </c>
      <c r="K21" s="3"/>
      <c r="L21" s="4">
        <f>ROUND(IF(F21=0,IF(H21=0,0,SIGN(-H21)),IF(H21=0,SIGN(F21),(F21-H21)/H21)),5)</f>
        <v>-0.08671</v>
      </c>
      <c r="N21" s="22"/>
      <c r="P21" s="21">
        <v>3550</v>
      </c>
      <c r="Q21" s="21">
        <v>1000</v>
      </c>
      <c r="R21" s="21">
        <v>1500</v>
      </c>
      <c r="S21" s="21">
        <v>1500</v>
      </c>
    </row>
    <row r="22" spans="1:19" ht="12.75">
      <c r="A22" s="1"/>
      <c r="B22" s="1"/>
      <c r="C22" s="1"/>
      <c r="D22" s="1" t="s">
        <v>23</v>
      </c>
      <c r="E22" s="1"/>
      <c r="F22" s="2">
        <v>11.97</v>
      </c>
      <c r="G22" s="3"/>
      <c r="H22" s="2">
        <v>0</v>
      </c>
      <c r="I22" s="3"/>
      <c r="J22" s="2">
        <f>ROUND((F22-H22),5)</f>
        <v>11.97</v>
      </c>
      <c r="K22" s="3"/>
      <c r="L22" s="4">
        <f>ROUND(IF(F22=0,IF(H22=0,0,SIGN(-H22)),IF(H22=0,SIGN(F22),(F22-H22)/H22)),5)</f>
        <v>1</v>
      </c>
      <c r="N22" s="21"/>
      <c r="P22" s="21">
        <v>76477.5</v>
      </c>
      <c r="R22">
        <v>841.58</v>
      </c>
      <c r="S22" s="21">
        <v>500</v>
      </c>
    </row>
    <row r="23" spans="1:12" ht="12.75">
      <c r="A23" s="1"/>
      <c r="B23" s="1"/>
      <c r="C23" s="1"/>
      <c r="D23" s="1" t="s">
        <v>24</v>
      </c>
      <c r="E23" s="1"/>
      <c r="F23" s="2"/>
      <c r="G23" s="3"/>
      <c r="H23" s="2"/>
      <c r="I23" s="3"/>
      <c r="J23" s="2"/>
      <c r="K23" s="3"/>
      <c r="L23" s="4"/>
    </row>
    <row r="24" spans="1:17" ht="12.75">
      <c r="A24" s="1"/>
      <c r="B24" s="1"/>
      <c r="C24" s="1"/>
      <c r="D24" s="1"/>
      <c r="E24" s="1" t="s">
        <v>25</v>
      </c>
      <c r="F24" s="2">
        <v>0</v>
      </c>
      <c r="G24" s="3"/>
      <c r="H24" s="2">
        <v>356.18</v>
      </c>
      <c r="I24" s="3"/>
      <c r="J24" s="2">
        <f>ROUND((F24-H24),5)</f>
        <v>-356.18</v>
      </c>
      <c r="K24" s="3"/>
      <c r="L24" s="4">
        <f>ROUND(IF(F24=0,IF(H24=0,0,SIGN(-H24)),IF(H24=0,SIGN(F24),(F24-H24)/H24)),5)</f>
        <v>-1</v>
      </c>
      <c r="Q24" s="21"/>
    </row>
    <row r="25" spans="1:19" ht="12.75">
      <c r="A25" s="1"/>
      <c r="B25" s="1"/>
      <c r="C25" s="1"/>
      <c r="D25" s="1"/>
      <c r="E25" s="1" t="s">
        <v>26</v>
      </c>
      <c r="F25" s="2">
        <v>609.75</v>
      </c>
      <c r="G25" s="3"/>
      <c r="H25" s="2">
        <v>494</v>
      </c>
      <c r="I25" s="3"/>
      <c r="J25" s="2">
        <f>ROUND((F25-H25),5)</f>
        <v>115.75</v>
      </c>
      <c r="K25" s="3"/>
      <c r="L25" s="4">
        <f>ROUND(IF(F25=0,IF(H25=0,0,SIGN(-H25)),IF(H25=0,SIGN(F25),(F25-H25)/H25)),5)</f>
        <v>0.23431</v>
      </c>
      <c r="P25">
        <v>191.85</v>
      </c>
      <c r="Q25" s="21">
        <v>250</v>
      </c>
      <c r="R25">
        <v>707.5</v>
      </c>
      <c r="S25">
        <v>400</v>
      </c>
    </row>
    <row r="26" spans="1:19" ht="13.5" thickBot="1">
      <c r="A26" s="1"/>
      <c r="B26" s="1"/>
      <c r="C26" s="1"/>
      <c r="D26" s="1"/>
      <c r="E26" s="1" t="s">
        <v>27</v>
      </c>
      <c r="F26" s="5">
        <v>1957.49</v>
      </c>
      <c r="G26" s="3"/>
      <c r="H26" s="5">
        <v>0</v>
      </c>
      <c r="I26" s="3"/>
      <c r="J26" s="5">
        <f>ROUND((F26-H26),5)</f>
        <v>1957.49</v>
      </c>
      <c r="K26" s="3"/>
      <c r="L26" s="6">
        <f>ROUND(IF(F26=0,IF(H26=0,0,SIGN(-H26)),IF(H26=0,SIGN(F26),(F26-H26)/H26)),5)</f>
        <v>1</v>
      </c>
      <c r="P26" s="21">
        <v>2563.45</v>
      </c>
      <c r="Q26" s="21"/>
      <c r="R26" s="21">
        <v>1325.9</v>
      </c>
      <c r="S26" s="21">
        <v>1200</v>
      </c>
    </row>
    <row r="27" spans="1:18" ht="12.75">
      <c r="A27" s="1"/>
      <c r="B27" s="1"/>
      <c r="C27" s="1"/>
      <c r="D27" s="1" t="s">
        <v>28</v>
      </c>
      <c r="E27" s="1"/>
      <c r="F27" s="2">
        <f>ROUND(SUM(F23:F26),5)</f>
        <v>2567.24</v>
      </c>
      <c r="G27" s="3"/>
      <c r="H27" s="2">
        <f>ROUND(SUM(H23:H26),5)</f>
        <v>850.18</v>
      </c>
      <c r="I27" s="3"/>
      <c r="J27" s="2">
        <f>ROUND((F27-H27),5)</f>
        <v>1717.06</v>
      </c>
      <c r="K27" s="3"/>
      <c r="L27" s="4">
        <f>ROUND(IF(F27=0,IF(H27=0,0,SIGN(-H27)),IF(H27=0,SIGN(F27),(F27-H27)/H27)),5)</f>
        <v>2.01964</v>
      </c>
      <c r="N27" s="21"/>
      <c r="P27" s="21">
        <v>79232.8</v>
      </c>
      <c r="Q27" s="21">
        <v>1650</v>
      </c>
      <c r="R27" s="21">
        <v>2033.9</v>
      </c>
    </row>
    <row r="28" spans="1:19" ht="25.5" customHeight="1">
      <c r="A28" s="1"/>
      <c r="B28" s="1"/>
      <c r="C28" s="1"/>
      <c r="D28" s="1" t="s">
        <v>29</v>
      </c>
      <c r="E28" s="1"/>
      <c r="F28" s="2">
        <v>994.14</v>
      </c>
      <c r="G28" s="3"/>
      <c r="H28" s="2">
        <v>912.57</v>
      </c>
      <c r="I28" s="3"/>
      <c r="J28" s="2">
        <f>ROUND((F28-H28),5)</f>
        <v>81.57</v>
      </c>
      <c r="K28" s="3"/>
      <c r="L28" s="4">
        <f>ROUND(IF(F28=0,IF(H28=0,0,SIGN(-H28)),IF(H28=0,SIGN(F28),(F28-H28)/H28)),5)</f>
        <v>0.08938</v>
      </c>
      <c r="N28" s="22"/>
      <c r="P28">
        <v>999.37</v>
      </c>
      <c r="Q28" s="21">
        <v>1000</v>
      </c>
      <c r="R28">
        <v>205.06</v>
      </c>
      <c r="S28">
        <v>250</v>
      </c>
    </row>
    <row r="29" spans="1:12" ht="12.75">
      <c r="A29" s="1"/>
      <c r="B29" s="1"/>
      <c r="C29" s="1"/>
      <c r="D29" s="1" t="s">
        <v>30</v>
      </c>
      <c r="E29" s="1"/>
      <c r="F29" s="2"/>
      <c r="G29" s="3"/>
      <c r="H29" s="2"/>
      <c r="I29" s="3"/>
      <c r="J29" s="2"/>
      <c r="K29" s="3"/>
      <c r="L29" s="4"/>
    </row>
    <row r="30" spans="1:19" ht="12.75">
      <c r="A30" s="1"/>
      <c r="B30" s="1"/>
      <c r="C30" s="1"/>
      <c r="D30" s="1"/>
      <c r="E30" s="1" t="s">
        <v>31</v>
      </c>
      <c r="F30" s="2">
        <v>2198.53</v>
      </c>
      <c r="G30" s="3"/>
      <c r="H30" s="2">
        <v>2479</v>
      </c>
      <c r="I30" s="3"/>
      <c r="J30" s="2">
        <f>ROUND((F30-H30),5)</f>
        <v>-280.47</v>
      </c>
      <c r="K30" s="3"/>
      <c r="L30" s="4">
        <f>ROUND(IF(F30=0,IF(H30=0,0,SIGN(-H30)),IF(H30=0,SIGN(F30),(F30-H30)/H30)),5)</f>
        <v>-0.11314</v>
      </c>
      <c r="P30" s="21">
        <v>2911.48</v>
      </c>
      <c r="Q30" s="21">
        <v>3025</v>
      </c>
      <c r="R30" s="21">
        <v>2310.6</v>
      </c>
      <c r="S30" s="21">
        <v>3000</v>
      </c>
    </row>
    <row r="31" spans="1:19" ht="13.5" thickBot="1">
      <c r="A31" s="1"/>
      <c r="B31" s="1"/>
      <c r="C31" s="1"/>
      <c r="D31" s="1"/>
      <c r="E31" s="1" t="s">
        <v>32</v>
      </c>
      <c r="F31" s="5">
        <v>4075.12</v>
      </c>
      <c r="G31" s="3"/>
      <c r="H31" s="5">
        <v>6407.33</v>
      </c>
      <c r="I31" s="3"/>
      <c r="J31" s="5">
        <f>ROUND((F31-H31),5)</f>
        <v>-2332.21</v>
      </c>
      <c r="K31" s="3"/>
      <c r="L31" s="6">
        <f>ROUND(IF(F31=0,IF(H31=0,0,SIGN(-H31)),IF(H31=0,SIGN(F31),(F31-H31)/H31)),5)</f>
        <v>-0.36399</v>
      </c>
      <c r="P31" s="21">
        <v>7789.3</v>
      </c>
      <c r="Q31" s="21">
        <v>7000</v>
      </c>
      <c r="R31" s="21">
        <v>5810.66</v>
      </c>
      <c r="S31" s="21">
        <v>7000</v>
      </c>
    </row>
    <row r="32" spans="1:18" ht="12.75">
      <c r="A32" s="1"/>
      <c r="B32" s="1"/>
      <c r="C32" s="1"/>
      <c r="D32" s="1" t="s">
        <v>33</v>
      </c>
      <c r="E32" s="1"/>
      <c r="F32" s="2">
        <f>ROUND(SUM(F29:F31),5)</f>
        <v>6273.65</v>
      </c>
      <c r="G32" s="3"/>
      <c r="H32" s="2">
        <f>ROUND(SUM(H29:H31),5)</f>
        <v>8886.33</v>
      </c>
      <c r="I32" s="3"/>
      <c r="J32" s="2">
        <f>ROUND((F32-H32),5)</f>
        <v>-2612.68</v>
      </c>
      <c r="K32" s="3"/>
      <c r="L32" s="4">
        <f>ROUND(IF(F32=0,IF(H32=0,0,SIGN(-H32)),IF(H32=0,SIGN(F32),(F32-H32)/H32)),5)</f>
        <v>-0.29401</v>
      </c>
      <c r="N32" s="22"/>
      <c r="P32" s="21">
        <v>10700.78</v>
      </c>
      <c r="Q32" s="22">
        <v>10025</v>
      </c>
      <c r="R32" s="21">
        <v>8121.26</v>
      </c>
    </row>
    <row r="33" spans="1:12" ht="25.5" customHeight="1" thickBot="1">
      <c r="A33" s="1"/>
      <c r="B33" s="1"/>
      <c r="C33" s="1"/>
      <c r="D33" s="1" t="s">
        <v>34</v>
      </c>
      <c r="E33" s="1"/>
      <c r="F33" s="5">
        <v>550</v>
      </c>
      <c r="G33" s="3"/>
      <c r="H33" s="5">
        <v>1560</v>
      </c>
      <c r="I33" s="3"/>
      <c r="J33" s="5">
        <f>ROUND((F33-H33),5)</f>
        <v>-1010</v>
      </c>
      <c r="K33" s="3"/>
      <c r="L33" s="6">
        <f>ROUND(IF(F33=0,IF(H33=0,0,SIGN(-H33)),IF(H33=0,SIGN(F33),(F33-H33)/H33)),5)</f>
        <v>-0.64744</v>
      </c>
    </row>
    <row r="34" spans="1:18" ht="12.75">
      <c r="A34" s="1"/>
      <c r="B34" s="1"/>
      <c r="C34" s="1" t="s">
        <v>35</v>
      </c>
      <c r="D34" s="1"/>
      <c r="E34" s="1"/>
      <c r="F34" s="2">
        <f>ROUND(SUM(F13:F16)+SUM(F20:F22)+SUM(F27:F28)+SUM(F32:F33),5)</f>
        <v>137241.15</v>
      </c>
      <c r="G34" s="3"/>
      <c r="H34" s="2">
        <f>ROUND(SUM(H13:H16)+SUM(H20:H22)+SUM(H27:H28)+SUM(H32:H33),5)</f>
        <v>58940.29</v>
      </c>
      <c r="I34" s="3"/>
      <c r="J34" s="2">
        <f>ROUND((F34-H34),5)</f>
        <v>78300.86</v>
      </c>
      <c r="K34" s="3"/>
      <c r="L34" s="4">
        <f>ROUND(IF(F34=0,IF(H34=0,0,SIGN(-H34)),IF(H34=0,SIGN(F34),(F34-H34)/H34)),5)</f>
        <v>1.32848</v>
      </c>
      <c r="N34" s="21"/>
      <c r="P34" s="21">
        <v>125875.66</v>
      </c>
      <c r="Q34" s="21">
        <v>31325</v>
      </c>
      <c r="R34" s="21">
        <v>24589.05</v>
      </c>
    </row>
    <row r="35" spans="1:12" ht="25.5" customHeight="1">
      <c r="A35" s="1"/>
      <c r="B35" s="1"/>
      <c r="C35" s="1" t="s">
        <v>36</v>
      </c>
      <c r="D35" s="1"/>
      <c r="E35" s="1"/>
      <c r="F35" s="2"/>
      <c r="G35" s="3"/>
      <c r="H35" s="2"/>
      <c r="I35" s="3"/>
      <c r="J35" s="2"/>
      <c r="K35" s="3"/>
      <c r="L35" s="4"/>
    </row>
    <row r="36" spans="1:19" ht="12.75">
      <c r="A36" s="1"/>
      <c r="B36" s="1"/>
      <c r="C36" s="1"/>
      <c r="D36" s="1" t="s">
        <v>37</v>
      </c>
      <c r="E36" s="1"/>
      <c r="F36" s="2">
        <v>0</v>
      </c>
      <c r="G36" s="3"/>
      <c r="H36" s="2">
        <v>128.82</v>
      </c>
      <c r="I36" s="3"/>
      <c r="J36" s="2">
        <f>ROUND((F36-H36),5)</f>
        <v>-128.82</v>
      </c>
      <c r="K36" s="3"/>
      <c r="L36" s="4">
        <f>ROUND(IF(F36=0,IF(H36=0,0,SIGN(-H36)),IF(H36=0,SIGN(F36),(F36-H36)/H36)),5)</f>
        <v>-1</v>
      </c>
      <c r="Q36" s="21">
        <v>1000</v>
      </c>
      <c r="R36" s="21">
        <v>1391.3</v>
      </c>
      <c r="S36">
        <v>250</v>
      </c>
    </row>
    <row r="37" spans="1:12" ht="13.5" thickBot="1">
      <c r="A37" s="1"/>
      <c r="B37" s="1"/>
      <c r="C37" s="1"/>
      <c r="D37" s="1" t="s">
        <v>38</v>
      </c>
      <c r="E37" s="1"/>
      <c r="F37" s="5">
        <v>0</v>
      </c>
      <c r="G37" s="3"/>
      <c r="H37" s="5">
        <v>1898.53</v>
      </c>
      <c r="I37" s="3"/>
      <c r="J37" s="5">
        <f>ROUND((F37-H37),5)</f>
        <v>-1898.53</v>
      </c>
      <c r="K37" s="3"/>
      <c r="L37" s="6">
        <f>ROUND(IF(F37=0,IF(H37=0,0,SIGN(-H37)),IF(H37=0,SIGN(F37),(F37-H37)/H37)),5)</f>
        <v>-1</v>
      </c>
    </row>
    <row r="38" spans="1:12" ht="12.75">
      <c r="A38" s="1"/>
      <c r="B38" s="1"/>
      <c r="C38" s="1" t="s">
        <v>39</v>
      </c>
      <c r="D38" s="1"/>
      <c r="E38" s="1"/>
      <c r="F38" s="2">
        <f>ROUND(SUM(F35:F37),5)</f>
        <v>0</v>
      </c>
      <c r="G38" s="3"/>
      <c r="H38" s="2">
        <f>ROUND(SUM(H35:H37),5)</f>
        <v>2027.35</v>
      </c>
      <c r="I38" s="3"/>
      <c r="J38" s="2">
        <f>ROUND((F38-H38),5)</f>
        <v>-2027.35</v>
      </c>
      <c r="K38" s="3"/>
      <c r="L38" s="4">
        <f>ROUND(IF(F38=0,IF(H38=0,0,SIGN(-H38)),IF(H38=0,SIGN(F38),(F38-H38)/H38)),5)</f>
        <v>-1</v>
      </c>
    </row>
    <row r="39" spans="1:12" ht="25.5" customHeight="1">
      <c r="A39" s="1"/>
      <c r="B39" s="1"/>
      <c r="C39" s="1" t="s">
        <v>40</v>
      </c>
      <c r="D39" s="1"/>
      <c r="E39" s="1"/>
      <c r="F39" s="2"/>
      <c r="G39" s="3"/>
      <c r="H39" s="2"/>
      <c r="I39" s="3"/>
      <c r="J39" s="2"/>
      <c r="K39" s="3"/>
      <c r="L39" s="4"/>
    </row>
    <row r="40" spans="1:19" ht="12.75">
      <c r="A40" s="1"/>
      <c r="B40" s="1"/>
      <c r="C40" s="1"/>
      <c r="D40" s="1" t="s">
        <v>41</v>
      </c>
      <c r="E40" s="1"/>
      <c r="F40" s="2">
        <v>0</v>
      </c>
      <c r="G40" s="3"/>
      <c r="H40" s="2">
        <v>69.13</v>
      </c>
      <c r="I40" s="3"/>
      <c r="J40" s="2">
        <f>ROUND((F40-H40),5)</f>
        <v>-69.13</v>
      </c>
      <c r="K40" s="3"/>
      <c r="L40" s="4">
        <f>ROUND(IF(F40=0,IF(H40=0,0,SIGN(-H40)),IF(H40=0,SIGN(F40),(F40-H40)/H40)),5)</f>
        <v>-1</v>
      </c>
      <c r="R40">
        <v>444.81</v>
      </c>
      <c r="S40">
        <v>600</v>
      </c>
    </row>
    <row r="41" spans="1:12" ht="12.75">
      <c r="A41" s="1"/>
      <c r="B41" s="1"/>
      <c r="C41" s="1"/>
      <c r="D41" s="1" t="s">
        <v>42</v>
      </c>
      <c r="E41" s="1"/>
      <c r="F41" s="2"/>
      <c r="G41" s="3"/>
      <c r="H41" s="2"/>
      <c r="I41" s="3"/>
      <c r="J41" s="2"/>
      <c r="K41" s="3"/>
      <c r="L41" s="4"/>
    </row>
    <row r="42" spans="1:19" ht="12.75">
      <c r="A42" s="1"/>
      <c r="B42" s="1"/>
      <c r="C42" s="1"/>
      <c r="D42" s="1"/>
      <c r="E42" s="1" t="s">
        <v>43</v>
      </c>
      <c r="F42" s="2">
        <v>2093</v>
      </c>
      <c r="G42" s="3"/>
      <c r="H42" s="2">
        <v>0</v>
      </c>
      <c r="I42" s="3"/>
      <c r="J42" s="2">
        <f aca="true" t="shared" si="2" ref="J42:J47">ROUND((F42-H42),5)</f>
        <v>2093</v>
      </c>
      <c r="K42" s="3"/>
      <c r="L42" s="4">
        <f aca="true" t="shared" si="3" ref="L42:L47">ROUND(IF(F42=0,IF(H42=0,0,SIGN(-H42)),IF(H42=0,SIGN(F42),(F42-H42)/H42)),5)</f>
        <v>1</v>
      </c>
      <c r="P42" s="21">
        <v>2153</v>
      </c>
      <c r="Q42" s="21">
        <v>2400</v>
      </c>
      <c r="R42" s="21">
        <v>2153</v>
      </c>
      <c r="S42" s="21">
        <v>2200</v>
      </c>
    </row>
    <row r="43" spans="1:19" ht="13.5" thickBot="1">
      <c r="A43" s="1"/>
      <c r="B43" s="1"/>
      <c r="C43" s="1"/>
      <c r="D43" s="1"/>
      <c r="E43" s="1" t="s">
        <v>44</v>
      </c>
      <c r="F43" s="5">
        <v>7176.77</v>
      </c>
      <c r="G43" s="3"/>
      <c r="H43" s="5">
        <v>9347</v>
      </c>
      <c r="I43" s="3"/>
      <c r="J43" s="5">
        <f t="shared" si="2"/>
        <v>-2170.23</v>
      </c>
      <c r="K43" s="3"/>
      <c r="L43" s="6">
        <f t="shared" si="3"/>
        <v>-0.23218</v>
      </c>
      <c r="P43" s="21">
        <v>6183</v>
      </c>
      <c r="Q43" s="21">
        <v>6500</v>
      </c>
      <c r="S43" s="22">
        <v>6500</v>
      </c>
    </row>
    <row r="44" spans="1:17" ht="12.75">
      <c r="A44" s="1"/>
      <c r="B44" s="1"/>
      <c r="C44" s="1"/>
      <c r="D44" s="1" t="s">
        <v>45</v>
      </c>
      <c r="E44" s="1"/>
      <c r="F44" s="2">
        <f>ROUND(SUM(F41:F43),5)</f>
        <v>9269.77</v>
      </c>
      <c r="G44" s="3"/>
      <c r="H44" s="2">
        <f>ROUND(SUM(H41:H43),5)</f>
        <v>9347</v>
      </c>
      <c r="I44" s="3"/>
      <c r="J44" s="2">
        <f t="shared" si="2"/>
        <v>-77.23</v>
      </c>
      <c r="K44" s="3"/>
      <c r="L44" s="4">
        <f t="shared" si="3"/>
        <v>-0.00826</v>
      </c>
      <c r="N44" s="22"/>
      <c r="P44" s="21">
        <v>8336</v>
      </c>
      <c r="Q44" s="21">
        <v>8900</v>
      </c>
    </row>
    <row r="45" spans="1:19" ht="25.5" customHeight="1">
      <c r="A45" s="1"/>
      <c r="B45" s="1"/>
      <c r="C45" s="1"/>
      <c r="D45" s="1" t="s">
        <v>46</v>
      </c>
      <c r="E45" s="1"/>
      <c r="F45" s="2">
        <v>7</v>
      </c>
      <c r="G45" s="3"/>
      <c r="H45" s="2">
        <v>7</v>
      </c>
      <c r="I45" s="3"/>
      <c r="J45" s="2">
        <f t="shared" si="2"/>
        <v>0</v>
      </c>
      <c r="K45" s="3"/>
      <c r="L45" s="4">
        <f t="shared" si="3"/>
        <v>0</v>
      </c>
      <c r="P45">
        <v>17</v>
      </c>
      <c r="Q45" s="21">
        <v>17</v>
      </c>
      <c r="R45">
        <v>7</v>
      </c>
      <c r="S45">
        <v>7</v>
      </c>
    </row>
    <row r="46" spans="1:19" ht="12.75">
      <c r="A46" s="1"/>
      <c r="B46" s="1"/>
      <c r="C46" s="1"/>
      <c r="D46" s="1" t="s">
        <v>47</v>
      </c>
      <c r="E46" s="1"/>
      <c r="F46" s="2">
        <v>3600</v>
      </c>
      <c r="G46" s="3"/>
      <c r="H46" s="2">
        <v>3600</v>
      </c>
      <c r="I46" s="3"/>
      <c r="J46" s="2">
        <f t="shared" si="2"/>
        <v>0</v>
      </c>
      <c r="K46" s="3"/>
      <c r="L46" s="4">
        <f t="shared" si="3"/>
        <v>0</v>
      </c>
      <c r="P46" s="21">
        <v>3600</v>
      </c>
      <c r="Q46" s="21">
        <v>3600</v>
      </c>
      <c r="R46" s="21">
        <v>3000</v>
      </c>
      <c r="S46" s="21">
        <v>3600</v>
      </c>
    </row>
    <row r="47" spans="1:19" ht="12.75">
      <c r="A47" s="1"/>
      <c r="B47" s="1"/>
      <c r="C47" s="1"/>
      <c r="D47" s="1" t="s">
        <v>48</v>
      </c>
      <c r="E47" s="1"/>
      <c r="F47" s="2">
        <v>0</v>
      </c>
      <c r="G47" s="3"/>
      <c r="H47" s="2">
        <v>334.78</v>
      </c>
      <c r="I47" s="3"/>
      <c r="J47" s="2">
        <f t="shared" si="2"/>
        <v>-334.78</v>
      </c>
      <c r="K47" s="3"/>
      <c r="L47" s="4">
        <f t="shared" si="3"/>
        <v>-1</v>
      </c>
      <c r="Q47" s="21">
        <v>250</v>
      </c>
      <c r="S47">
        <v>250</v>
      </c>
    </row>
    <row r="48" spans="1:19" ht="12.75">
      <c r="A48" s="1"/>
      <c r="B48" s="1"/>
      <c r="C48" s="1"/>
      <c r="D48" s="1" t="s">
        <v>49</v>
      </c>
      <c r="E48" s="1"/>
      <c r="F48" s="2"/>
      <c r="G48" s="3"/>
      <c r="H48" s="2"/>
      <c r="I48" s="3"/>
      <c r="J48" s="2"/>
      <c r="K48" s="3"/>
      <c r="L48" s="4"/>
      <c r="P48">
        <v>200</v>
      </c>
      <c r="Q48" s="21">
        <v>1000</v>
      </c>
      <c r="R48">
        <v>500</v>
      </c>
      <c r="S48" s="21">
        <v>1000</v>
      </c>
    </row>
    <row r="49" spans="1:19" ht="13.5" thickBot="1">
      <c r="A49" s="1"/>
      <c r="B49" s="1"/>
      <c r="C49" s="1"/>
      <c r="D49" s="1"/>
      <c r="E49" s="1" t="s">
        <v>50</v>
      </c>
      <c r="F49" s="5">
        <v>0</v>
      </c>
      <c r="G49" s="3"/>
      <c r="H49" s="5">
        <v>2866.17</v>
      </c>
      <c r="I49" s="3"/>
      <c r="J49" s="5">
        <f>ROUND((F49-H49),5)</f>
        <v>-2866.17</v>
      </c>
      <c r="K49" s="3"/>
      <c r="L49" s="6">
        <f>ROUND(IF(F49=0,IF(H49=0,0,SIGN(-H49)),IF(H49=0,SIGN(F49),(F49-H49)/H49)),5)</f>
        <v>-1</v>
      </c>
      <c r="P49" s="21">
        <v>1780</v>
      </c>
      <c r="Q49" s="21">
        <v>2000</v>
      </c>
      <c r="R49" s="21">
        <v>1040</v>
      </c>
      <c r="S49" s="21">
        <v>4000</v>
      </c>
    </row>
    <row r="50" spans="1:18" ht="12.75">
      <c r="A50" s="1"/>
      <c r="B50" s="1"/>
      <c r="C50" s="1"/>
      <c r="D50" s="1" t="s">
        <v>51</v>
      </c>
      <c r="E50" s="1"/>
      <c r="F50" s="2">
        <f>ROUND(SUM(F48:F49),5)</f>
        <v>0</v>
      </c>
      <c r="G50" s="3"/>
      <c r="H50" s="2">
        <f>ROUND(SUM(H48:H49),5)</f>
        <v>2866.17</v>
      </c>
      <c r="I50" s="3"/>
      <c r="J50" s="2">
        <f>ROUND((F50-H50),5)</f>
        <v>-2866.17</v>
      </c>
      <c r="K50" s="3"/>
      <c r="L50" s="4">
        <f>ROUND(IF(F50=0,IF(H50=0,0,SIGN(-H50)),IF(H50=0,SIGN(F50),(F50-H50)/H50)),5)</f>
        <v>-1</v>
      </c>
      <c r="P50" s="21">
        <v>1980</v>
      </c>
      <c r="Q50" s="21">
        <v>3000</v>
      </c>
      <c r="R50" s="21">
        <v>1540</v>
      </c>
    </row>
    <row r="51" spans="1:19" ht="25.5" customHeight="1">
      <c r="A51" s="1"/>
      <c r="B51" s="1"/>
      <c r="C51" s="1"/>
      <c r="D51" s="1" t="s">
        <v>52</v>
      </c>
      <c r="E51" s="1"/>
      <c r="F51" s="2">
        <v>346.45</v>
      </c>
      <c r="G51" s="3"/>
      <c r="H51" s="2">
        <v>391</v>
      </c>
      <c r="I51" s="3"/>
      <c r="J51" s="2">
        <f>ROUND((F51-H51),5)</f>
        <v>-44.55</v>
      </c>
      <c r="K51" s="3"/>
      <c r="L51" s="4">
        <f>ROUND(IF(F51=0,IF(H51=0,0,SIGN(-H51)),IF(H51=0,SIGN(F51),(F51-H51)/H51)),5)</f>
        <v>-0.11394</v>
      </c>
      <c r="P51" s="21">
        <v>372.74</v>
      </c>
      <c r="Q51" s="21">
        <v>400</v>
      </c>
      <c r="R51" s="21">
        <v>280.85</v>
      </c>
      <c r="S51" s="21">
        <v>450</v>
      </c>
    </row>
    <row r="52" spans="1:12" ht="12.75">
      <c r="A52" s="1"/>
      <c r="B52" s="1"/>
      <c r="C52" s="1"/>
      <c r="D52" s="1" t="s">
        <v>53</v>
      </c>
      <c r="E52" s="1"/>
      <c r="F52" s="2"/>
      <c r="G52" s="3"/>
      <c r="H52" s="2"/>
      <c r="I52" s="3"/>
      <c r="J52" s="2"/>
      <c r="K52" s="3"/>
      <c r="L52" s="4"/>
    </row>
    <row r="53" spans="1:19" ht="12.75">
      <c r="A53" s="1"/>
      <c r="B53" s="1"/>
      <c r="C53" s="1"/>
      <c r="D53" s="1"/>
      <c r="E53" s="1" t="s">
        <v>54</v>
      </c>
      <c r="F53" s="2">
        <v>62.12</v>
      </c>
      <c r="G53" s="3"/>
      <c r="H53" s="2">
        <v>0</v>
      </c>
      <c r="I53" s="3"/>
      <c r="J53" s="2">
        <f aca="true" t="shared" si="4" ref="J53:J58">ROUND((F53-H53),5)</f>
        <v>62.12</v>
      </c>
      <c r="K53" s="3"/>
      <c r="L53" s="4">
        <f aca="true" t="shared" si="5" ref="L53:L58">ROUND(IF(F53=0,IF(H53=0,0,SIGN(-H53)),IF(H53=0,SIGN(F53),(F53-H53)/H53)),5)</f>
        <v>1</v>
      </c>
      <c r="P53">
        <v>91.1</v>
      </c>
      <c r="Q53" s="21">
        <v>100</v>
      </c>
      <c r="R53">
        <v>79</v>
      </c>
      <c r="S53" s="21">
        <v>100</v>
      </c>
    </row>
    <row r="54" spans="1:19" ht="13.5" thickBot="1">
      <c r="A54" s="1"/>
      <c r="B54" s="1"/>
      <c r="C54" s="1"/>
      <c r="D54" s="1"/>
      <c r="E54" s="1" t="s">
        <v>55</v>
      </c>
      <c r="F54" s="5">
        <v>10</v>
      </c>
      <c r="G54" s="3"/>
      <c r="H54" s="5">
        <v>0</v>
      </c>
      <c r="I54" s="3"/>
      <c r="J54" s="5">
        <f t="shared" si="4"/>
        <v>10</v>
      </c>
      <c r="K54" s="3"/>
      <c r="L54" s="6">
        <f t="shared" si="5"/>
        <v>1</v>
      </c>
      <c r="P54">
        <v>15</v>
      </c>
      <c r="Q54" s="21">
        <v>20</v>
      </c>
      <c r="R54">
        <v>13</v>
      </c>
      <c r="S54">
        <v>20</v>
      </c>
    </row>
    <row r="55" spans="1:18" ht="13.5" thickBot="1">
      <c r="A55" s="1"/>
      <c r="B55" s="1"/>
      <c r="C55" s="1"/>
      <c r="D55" s="1" t="s">
        <v>56</v>
      </c>
      <c r="E55" s="1"/>
      <c r="F55" s="7">
        <f>ROUND(SUM(F52:F54),5)</f>
        <v>72.12</v>
      </c>
      <c r="G55" s="3"/>
      <c r="H55" s="7">
        <f>ROUND(SUM(H52:H54),5)</f>
        <v>0</v>
      </c>
      <c r="I55" s="3"/>
      <c r="J55" s="7">
        <f t="shared" si="4"/>
        <v>72.12</v>
      </c>
      <c r="K55" s="3"/>
      <c r="L55" s="8">
        <f t="shared" si="5"/>
        <v>1</v>
      </c>
      <c r="P55">
        <v>106.1</v>
      </c>
      <c r="Q55" s="21">
        <v>120</v>
      </c>
      <c r="R55">
        <v>92</v>
      </c>
    </row>
    <row r="56" spans="1:18" ht="25.5" customHeight="1" thickBot="1">
      <c r="A56" s="1"/>
      <c r="B56" s="1"/>
      <c r="C56" s="1" t="s">
        <v>57</v>
      </c>
      <c r="D56" s="1"/>
      <c r="E56" s="1"/>
      <c r="F56" s="7">
        <f>ROUND(SUM(F39:F40)+SUM(F44:F47)+SUM(F50:F51)+F55,5)</f>
        <v>13295.34</v>
      </c>
      <c r="G56" s="3"/>
      <c r="H56" s="7">
        <f>ROUND(SUM(H39:H40)+SUM(H44:H47)+SUM(H50:H51)+H55,5)</f>
        <v>16615.08</v>
      </c>
      <c r="I56" s="3"/>
      <c r="J56" s="7">
        <f t="shared" si="4"/>
        <v>-3319.74</v>
      </c>
      <c r="K56" s="3"/>
      <c r="L56" s="8">
        <f t="shared" si="5"/>
        <v>-0.1998</v>
      </c>
      <c r="N56" s="21"/>
      <c r="P56" s="21">
        <v>14411.84</v>
      </c>
      <c r="Q56" s="22">
        <v>7507</v>
      </c>
      <c r="R56" s="21">
        <v>7517.66</v>
      </c>
    </row>
    <row r="57" spans="1:18" ht="25.5" customHeight="1" thickBot="1">
      <c r="A57" s="1"/>
      <c r="B57" s="1" t="s">
        <v>58</v>
      </c>
      <c r="C57" s="1"/>
      <c r="D57" s="1"/>
      <c r="E57" s="1"/>
      <c r="F57" s="7">
        <f>ROUND(SUM(F11:F12)+F34+F38+F56,5)</f>
        <v>154131.49</v>
      </c>
      <c r="G57" s="3"/>
      <c r="H57" s="7">
        <f>ROUND(SUM(H11:H12)+H34+H38+H56,5)</f>
        <v>77582.72</v>
      </c>
      <c r="I57" s="3"/>
      <c r="J57" s="7">
        <f t="shared" si="4"/>
        <v>76548.77</v>
      </c>
      <c r="K57" s="3"/>
      <c r="L57" s="8">
        <f t="shared" si="5"/>
        <v>0.98667</v>
      </c>
      <c r="N57" s="21"/>
      <c r="P57" s="21">
        <v>143843.6</v>
      </c>
      <c r="Q57" s="21">
        <v>48612</v>
      </c>
      <c r="R57" s="21">
        <v>33498.01</v>
      </c>
    </row>
    <row r="58" spans="1:18" s="13" customFormat="1" ht="25.5" customHeight="1" thickBot="1">
      <c r="A58" s="10" t="s">
        <v>59</v>
      </c>
      <c r="B58" s="10"/>
      <c r="C58" s="10"/>
      <c r="D58" s="10"/>
      <c r="E58" s="10"/>
      <c r="F58" s="11">
        <f>ROUND(F10-F57,5)</f>
        <v>43597.2</v>
      </c>
      <c r="G58" s="10"/>
      <c r="H58" s="11">
        <f>ROUND(H10-H57,5)</f>
        <v>-14275.65</v>
      </c>
      <c r="I58" s="10"/>
      <c r="J58" s="11">
        <f t="shared" si="4"/>
        <v>57872.85</v>
      </c>
      <c r="K58" s="10"/>
      <c r="L58" s="12">
        <f t="shared" si="5"/>
        <v>-4.05396</v>
      </c>
      <c r="N58" s="23"/>
      <c r="P58" s="23">
        <v>-55279.25</v>
      </c>
      <c r="Q58" s="23">
        <v>39688</v>
      </c>
      <c r="R58" s="23">
        <v>54827.17</v>
      </c>
    </row>
    <row r="59" ht="13.5" thickTop="1"/>
    <row r="62" ht="12.75">
      <c r="P62" s="21"/>
    </row>
  </sheetData>
  <mergeCells count="1">
    <mergeCell ref="A1:IV1"/>
  </mergeCells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1:16 PM
&amp;"Arial,Bold"&amp;8 06/18/07
&amp;"Arial,Bold"&amp;8 Accrual Basis&amp;C&amp;"Arial,Bold"&amp;12 Silver Springs Master Homeowner's Association
&amp;"Arial,Bold"&amp;14 Profit &amp;&amp; Loss Prev Year Comparison
&amp;"Arial,Bold"&amp;10 January through December 2006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leaf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robyn bailey</dc:creator>
  <cp:keywords/>
  <dc:description/>
  <cp:lastModifiedBy>Lucy Archer</cp:lastModifiedBy>
  <cp:lastPrinted>2008-09-16T21:35:46Z</cp:lastPrinted>
  <dcterms:created xsi:type="dcterms:W3CDTF">2007-06-18T19:16:42Z</dcterms:created>
  <dcterms:modified xsi:type="dcterms:W3CDTF">2009-03-29T00:10:33Z</dcterms:modified>
  <cp:category/>
  <cp:version/>
  <cp:contentType/>
  <cp:contentStatus/>
</cp:coreProperties>
</file>